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91726bdd16ebd44/Dokumenti/Apvieniba/"/>
    </mc:Choice>
  </mc:AlternateContent>
  <xr:revisionPtr revIDLastSave="25" documentId="8_{A82D39F0-893B-49D8-9F52-8BC7D31851CC}" xr6:coauthVersionLast="47" xr6:coauthVersionMax="47" xr10:uidLastSave="{E57119AA-0DD9-406C-8DD0-9DCFD7B8A602}"/>
  <bookViews>
    <workbookView xWindow="-108" yWindow="-108" windowWidth="23256" windowHeight="12456" xr2:uid="{00000000-000D-0000-FFFF-FFFF00000000}"/>
  </bookViews>
  <sheets>
    <sheet name="Maijs_Oktobris_2026" sheetId="3" r:id="rId1"/>
    <sheet name="Novembris_Decembris_2026" sheetId="5" r:id="rId2"/>
    <sheet name="Janvāris_Aprīlis_2027" sheetId="6" r:id="rId3"/>
  </sheets>
  <definedNames>
    <definedName name="_xlnm.Print_Area" localSheetId="2">Janvāris_Aprīlis_2027!$A$1:$I$38</definedName>
    <definedName name="_xlnm.Print_Area" localSheetId="0">Maijs_Oktobris_2026!$A$1:$I$38</definedName>
    <definedName name="_xlnm.Print_Area" localSheetId="1">Novembris_Decembris_2026!$A$1:$I$38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5" l="1"/>
  <c r="F36" i="3"/>
  <c r="K10" i="3"/>
  <c r="K10" i="6"/>
  <c r="F36" i="6"/>
  <c r="H21" i="6"/>
  <c r="F21" i="6"/>
  <c r="B20" i="6"/>
  <c r="B19" i="6"/>
  <c r="B17" i="6"/>
  <c r="B16" i="6"/>
  <c r="K9" i="6"/>
  <c r="H8" i="6"/>
  <c r="F36" i="5"/>
  <c r="F37" i="5" s="1"/>
  <c r="F21" i="5"/>
  <c r="H21" i="5" s="1"/>
  <c r="B20" i="5"/>
  <c r="K9" i="5"/>
  <c r="H8" i="5"/>
  <c r="F37" i="6" l="1"/>
  <c r="H36" i="6"/>
  <c r="I36" i="6" s="1"/>
  <c r="C20" i="6"/>
  <c r="F20" i="6" s="1"/>
  <c r="H20" i="6" s="1"/>
  <c r="C19" i="6"/>
  <c r="F19" i="6" s="1"/>
  <c r="H19" i="6" s="1"/>
  <c r="C17" i="6"/>
  <c r="C16" i="6"/>
  <c r="F16" i="6" s="1"/>
  <c r="H16" i="6" s="1"/>
  <c r="B16" i="3"/>
  <c r="B19" i="3"/>
  <c r="B20" i="3"/>
  <c r="B17" i="3"/>
  <c r="C20" i="5"/>
  <c r="F20" i="5" s="1"/>
  <c r="H20" i="5" s="1"/>
  <c r="H36" i="5"/>
  <c r="I36" i="5" s="1"/>
  <c r="B16" i="5"/>
  <c r="B17" i="5"/>
  <c r="B19" i="5"/>
  <c r="K8" i="6" l="1"/>
  <c r="F17" i="6" s="1"/>
  <c r="H17" i="6" s="1"/>
  <c r="K11" i="6"/>
  <c r="K11" i="5"/>
  <c r="K8" i="5"/>
  <c r="C19" i="5"/>
  <c r="F19" i="5" s="1"/>
  <c r="H19" i="5" s="1"/>
  <c r="C16" i="5"/>
  <c r="F16" i="5" s="1"/>
  <c r="H16" i="5" s="1"/>
  <c r="C17" i="5"/>
  <c r="F17" i="5" s="1"/>
  <c r="H17" i="5" s="1"/>
  <c r="H8" i="3"/>
  <c r="C20" i="3" l="1"/>
  <c r="C19" i="3"/>
  <c r="C17" i="3"/>
  <c r="C16" i="3"/>
  <c r="F37" i="3" l="1"/>
  <c r="K9" i="3"/>
  <c r="F21" i="3"/>
  <c r="H21" i="3" s="1"/>
  <c r="H36" i="3" l="1"/>
  <c r="I36" i="3" s="1"/>
  <c r="K11" i="3" s="1"/>
  <c r="F20" i="3"/>
  <c r="H20" i="3" s="1"/>
  <c r="F16" i="3"/>
  <c r="H16" i="3" s="1"/>
  <c r="F19" i="3"/>
  <c r="H19" i="3" s="1"/>
  <c r="K8" i="3" l="1"/>
  <c r="F17" i="3" s="1"/>
  <c r="H17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19" authorId="0" shapeId="0" xr:uid="{00000000-0006-0000-0100-000001000000}">
      <text>
        <r>
          <rPr>
            <sz val="9"/>
            <color indexed="81"/>
            <rFont val="Tahoma"/>
            <family val="2"/>
            <charset val="204"/>
          </rPr>
          <t>50% no ienākumu mediānas</t>
        </r>
      </text>
    </comment>
    <comment ref="B20" authorId="0" shapeId="0" xr:uid="{00000000-0006-0000-0100-000002000000}">
      <text>
        <r>
          <rPr>
            <sz val="9"/>
            <color indexed="81"/>
            <rFont val="Tahoma"/>
            <family val="2"/>
            <charset val="204"/>
          </rPr>
          <t>80% no ienākumu mediānas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19" authorId="0" shapeId="0" xr:uid="{00000000-0006-0000-0200-000001000000}">
      <text>
        <r>
          <rPr>
            <sz val="9"/>
            <color indexed="81"/>
            <rFont val="Tahoma"/>
            <family val="2"/>
            <charset val="204"/>
          </rPr>
          <t>50% no ienākumu mediānas</t>
        </r>
      </text>
    </comment>
    <comment ref="B20" authorId="0" shapeId="0" xr:uid="{00000000-0006-0000-0200-000002000000}">
      <text>
        <r>
          <rPr>
            <sz val="9"/>
            <color indexed="81"/>
            <rFont val="Tahoma"/>
            <family val="2"/>
            <charset val="204"/>
          </rPr>
          <t>80% no ienākumu mediānas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19" authorId="0" shapeId="0" xr:uid="{74BCCE76-390A-4C3F-A836-8EB4B6EECF86}">
      <text>
        <r>
          <rPr>
            <sz val="9"/>
            <color indexed="81"/>
            <rFont val="Tahoma"/>
            <family val="2"/>
            <charset val="204"/>
          </rPr>
          <t>50% no ienākumu mediānas</t>
        </r>
      </text>
    </comment>
    <comment ref="B20" authorId="0" shapeId="0" xr:uid="{C15A2185-80B5-4135-BB1B-7B96BFA2BEE2}">
      <text>
        <r>
          <rPr>
            <sz val="9"/>
            <color indexed="81"/>
            <rFont val="Tahoma"/>
            <family val="2"/>
            <charset val="204"/>
          </rPr>
          <t>80% no ienākumu mediānas</t>
        </r>
      </text>
    </comment>
  </commentList>
</comments>
</file>

<file path=xl/sharedStrings.xml><?xml version="1.0" encoding="utf-8"?>
<sst xmlns="http://schemas.openxmlformats.org/spreadsheetml/2006/main" count="144" uniqueCount="44">
  <si>
    <t>Trūcīgas mājsaimniecības statuss</t>
  </si>
  <si>
    <t>Koef.</t>
  </si>
  <si>
    <t>Mājsaimniecībā deklarēto ģimenes locekļu skaits</t>
  </si>
  <si>
    <t>ATBALSTU KALKULATORS ĢIMENĒM AR BĒRNIEM</t>
  </si>
  <si>
    <t xml:space="preserve">Minimālo ienākumu sliekšņi </t>
  </si>
  <si>
    <t>1.personai</t>
  </si>
  <si>
    <t>2.+ personai</t>
  </si>
  <si>
    <t>Pašvaldības sociālā palīdzība ietver divus pamata pabalstus (GMI un mājokļa pabalstu), ko piešķir, vērtējot mājsaimniecības ienākumus.</t>
  </si>
  <si>
    <t>Trūcīgas mājsaimniecības ienākumu slieksnis visā valstī (jebkurā pašvaldībā) ir vienāds.</t>
  </si>
  <si>
    <t>Likums nosaka tikai maksimālo un minimālo maznodrošinātas mājsaimniecības ienākumu slieksni.</t>
  </si>
  <si>
    <t xml:space="preserve">https://likumi.lv/ta/id/319717-noteikumi-par-majsaimniecibas-materialas-situacijas-izvertesanu-un-socialas-palidzibas-sanemsanu </t>
  </si>
  <si>
    <t>Svarīgākās normas pabalstu aprēķināšanai (lai notiektu attiecināmās izmaksas)</t>
  </si>
  <si>
    <t>EUR</t>
  </si>
  <si>
    <t>Komunālie maksājumi par mājokli</t>
  </si>
  <si>
    <t xml:space="preserve">ne vairāk kā </t>
  </si>
  <si>
    <t>Īrētā vai hip.kredītā ņemtā mājokļa platība m2</t>
  </si>
  <si>
    <t>Garantētais minimālais ienākuma pabalsts</t>
  </si>
  <si>
    <t>Mājsaimniecības neto ienākumi mēnesī, neskaitot ĢVP</t>
  </si>
  <si>
    <t>Starprēķini</t>
  </si>
  <si>
    <t>Atbilstība statusam</t>
  </si>
  <si>
    <t>** Pašvaldība var noteikt iedzīvotājumiem labvēlīgākus nosacījumus attiecībā uz mājokļu pabalstu nekā likumā noteiktās minimālās normas</t>
  </si>
  <si>
    <t>Mājokļa pabalsts **</t>
  </si>
  <si>
    <t>Maznodrošinātās mājsaimniecības statuss *</t>
  </si>
  <si>
    <t>* Maznodrošinātas mājsaimniecības ienākumu slieksni pašvaldība var noteikt lielāku nekā likumā noteiktais minimums.</t>
  </si>
  <si>
    <t>Ja mājsaimniecībā dzīvo persona ar invaliditāti, tad ir papildus normas</t>
  </si>
  <si>
    <t>Maksimālie lielumi, kas attiecināmi uz pabalstu aprēķiniem</t>
  </si>
  <si>
    <t>m2</t>
  </si>
  <si>
    <t>(maksimālo nosaka pašvaldība)</t>
  </si>
  <si>
    <t xml:space="preserve">Minimālā īres maksa par m2 </t>
  </si>
  <si>
    <t>Ikmēneša izdevumi par īri , EUR</t>
  </si>
  <si>
    <t xml:space="preserve">https://likumi.lv/ta/id/68488-socialo-pakalpojumu-un-socialas-palidzibas-likums </t>
  </si>
  <si>
    <t>Piešķirtais Ģimenes valsts pabalsts ĢVP ***</t>
  </si>
  <si>
    <t>*** Sociālo pakalpojumu un sociālās palīdzības likuma 36. pantā noteikti izdevumi, kas samazina aprēķinos izmantotos mājsaimniecības ienākumus, t.sk.ĢVP</t>
  </si>
  <si>
    <t>Maksimālais m2 skaits mājsaimniecībai</t>
  </si>
  <si>
    <t>Mājokļa pabalsta aprēķināšanai  minimālās / maksimālās normas</t>
  </si>
  <si>
    <t>vai hipot.kredīta maksājums par vienīgo mājokli, EUR</t>
  </si>
  <si>
    <t>Pabalsta maksimums</t>
  </si>
  <si>
    <t>Slieksnis Eiropas atbalsta paku saņemšanai līdz 30/04/2025</t>
  </si>
  <si>
    <t>ATBALSTU KALKULATORS ĢIMENĒM AR BĒRNIEM 2026.GADAM</t>
  </si>
  <si>
    <t>PERIODAM NO 1.JANVĀRA LĪDZ 30.APRĪLIM</t>
  </si>
  <si>
    <t>PERIODAM NO 1.MAIJA LĪDZ 31.OKTOBRIM</t>
  </si>
  <si>
    <t>Minimālā ienākumu mediāna</t>
  </si>
  <si>
    <t>ATBALSTU KALKULATORS ĢIMENĒM AR BĒRNIEM 2027.GADAM</t>
  </si>
  <si>
    <t>PERIODAM NO 1.NOVEMBRA LĪDZ 31.DECEMBRIM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</si>
</sst>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B_r_-;\-* #,##0.00\ _B_r_-;_-* &quot;-&quot;??\ _B_r_-;_-@_-"/>
    <numFmt numFmtId="165" formatCode="_-* #,##0\ _B_r_-;\-* #,##0\ _B_r_-;_-* &quot;-&quot;??\ _B_r_-;_-@_-"/>
    <numFmt numFmtId="166" formatCode="#,##0.00_ ;\-#,##0.00\ "/>
    <numFmt numFmtId="167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sz val="11"/>
      <color theme="4" tint="-0.249977111117893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2"/>
    <xf numFmtId="0" fontId="8" fillId="0" borderId="0" xfId="0" applyFont="1"/>
    <xf numFmtId="164" fontId="0" fillId="0" borderId="5" xfId="0" applyNumberFormat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2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2" fillId="0" borderId="5" xfId="0" applyFont="1" applyBorder="1"/>
    <xf numFmtId="0" fontId="0" fillId="0" borderId="5" xfId="0" applyBorder="1"/>
    <xf numFmtId="0" fontId="9" fillId="0" borderId="0" xfId="0" applyFont="1"/>
    <xf numFmtId="2" fontId="0" fillId="0" borderId="5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4" fontId="0" fillId="0" borderId="5" xfId="0" applyNumberFormat="1" applyBorder="1"/>
    <xf numFmtId="0" fontId="5" fillId="2" borderId="5" xfId="0" applyFont="1" applyFill="1" applyBorder="1" applyAlignment="1">
      <alignment horizontal="center"/>
    </xf>
    <xf numFmtId="2" fontId="5" fillId="2" borderId="5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10" fillId="0" borderId="0" xfId="0" applyFont="1"/>
    <xf numFmtId="0" fontId="2" fillId="0" borderId="5" xfId="0" applyFont="1" applyBorder="1" applyAlignment="1">
      <alignment vertical="top" wrapText="1"/>
    </xf>
    <xf numFmtId="164" fontId="11" fillId="0" borderId="5" xfId="1" applyFont="1" applyBorder="1" applyAlignment="1">
      <alignment horizontal="center" vertical="center"/>
    </xf>
    <xf numFmtId="164" fontId="11" fillId="0" borderId="0" xfId="1" applyFont="1" applyAlignment="1">
      <alignment horizontal="center" vertical="center"/>
    </xf>
    <xf numFmtId="2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/>
    <xf numFmtId="2" fontId="15" fillId="0" borderId="3" xfId="1" applyNumberFormat="1" applyFont="1" applyFill="1" applyBorder="1" applyAlignment="1">
      <alignment horizontal="center"/>
    </xf>
    <xf numFmtId="167" fontId="15" fillId="0" borderId="3" xfId="1" applyNumberFormat="1" applyFont="1" applyFill="1" applyBorder="1" applyAlignment="1">
      <alignment horizontal="center"/>
    </xf>
    <xf numFmtId="2" fontId="15" fillId="0" borderId="4" xfId="0" applyNumberFormat="1" applyFont="1" applyBorder="1" applyAlignment="1">
      <alignment horizontal="center"/>
    </xf>
    <xf numFmtId="0" fontId="6" fillId="0" borderId="0" xfId="0" applyFont="1"/>
    <xf numFmtId="0" fontId="11" fillId="0" borderId="0" xfId="0" applyFont="1" applyAlignment="1">
      <alignment horizontal="center"/>
    </xf>
    <xf numFmtId="164" fontId="0" fillId="0" borderId="0" xfId="0" applyNumberFormat="1"/>
    <xf numFmtId="0" fontId="17" fillId="0" borderId="0" xfId="0" applyFont="1" applyAlignment="1">
      <alignment horizontal="right"/>
    </xf>
    <xf numFmtId="2" fontId="17" fillId="0" borderId="5" xfId="0" applyNumberFormat="1" applyFont="1" applyBorder="1"/>
    <xf numFmtId="166" fontId="17" fillId="0" borderId="5" xfId="0" applyNumberFormat="1" applyFont="1" applyBorder="1"/>
    <xf numFmtId="165" fontId="17" fillId="0" borderId="5" xfId="0" applyNumberFormat="1" applyFont="1" applyBorder="1"/>
    <xf numFmtId="2" fontId="7" fillId="0" borderId="3" xfId="1" applyNumberFormat="1" applyFont="1" applyFill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18" fillId="3" borderId="0" xfId="0" applyFont="1" applyFill="1"/>
    <xf numFmtId="0" fontId="0" fillId="3" borderId="0" xfId="0" applyFill="1"/>
    <xf numFmtId="0" fontId="17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19" fillId="0" borderId="0" xfId="0" applyFont="1" applyAlignment="1">
      <alignment horizontal="center"/>
    </xf>
    <xf numFmtId="2" fontId="19" fillId="0" borderId="0" xfId="0" applyNumberFormat="1" applyFont="1" applyAlignment="1">
      <alignment horizontal="center"/>
    </xf>
    <xf numFmtId="167" fontId="9" fillId="3" borderId="5" xfId="0" applyNumberFormat="1" applyFont="1" applyFill="1" applyBorder="1" applyAlignment="1">
      <alignment horizontal="center"/>
    </xf>
  </cellXfs>
  <cellStyles count="3">
    <cellStyle name="Hipersaite" xfId="2" builtinId="8"/>
    <cellStyle name="Komats" xfId="1" builtinId="3"/>
    <cellStyle name="Parasts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76200</xdr:rowOff>
    </xdr:from>
    <xdr:to>
      <xdr:col>8</xdr:col>
      <xdr:colOff>83949</xdr:colOff>
      <xdr:row>3</xdr:row>
      <xdr:rowOff>160457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67325" y="342900"/>
          <a:ext cx="1493649" cy="6462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76200</xdr:rowOff>
    </xdr:from>
    <xdr:to>
      <xdr:col>8</xdr:col>
      <xdr:colOff>83949</xdr:colOff>
      <xdr:row>3</xdr:row>
      <xdr:rowOff>160457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67325" y="342900"/>
          <a:ext cx="1493649" cy="6462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76200</xdr:rowOff>
    </xdr:from>
    <xdr:to>
      <xdr:col>8</xdr:col>
      <xdr:colOff>83949</xdr:colOff>
      <xdr:row>3</xdr:row>
      <xdr:rowOff>160457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05CCE4-A0B5-450D-8F2F-69E5338D7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5440" y="342900"/>
          <a:ext cx="1531749" cy="6481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ikumi.lv/ta/id/68488-socialo-pakalpojumu-un-socialas-palidzibas-likums" TargetMode="External"/><Relationship Id="rId1" Type="http://schemas.openxmlformats.org/officeDocument/2006/relationships/hyperlink" Target="https://likumi.lv/ta/id/319717-noteikumi-par-majsaimniecibas-materialas-situacijas-izvertesanu-un-socialas-palidzibas-sanemsanu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likumi.lv/ta/id/68488-socialo-pakalpojumu-un-socialas-palidzibas-likums" TargetMode="External"/><Relationship Id="rId1" Type="http://schemas.openxmlformats.org/officeDocument/2006/relationships/hyperlink" Target="https://likumi.lv/ta/id/319717-noteikumi-par-majsaimniecibas-materialas-situacijas-izvertesanu-un-socialas-palidzibas-sanemsanu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likumi.lv/ta/id/68488-socialo-pakalpojumu-un-socialas-palidzibas-likums" TargetMode="External"/><Relationship Id="rId1" Type="http://schemas.openxmlformats.org/officeDocument/2006/relationships/hyperlink" Target="https://likumi.lv/ta/id/319717-noteikumi-par-majsaimniecibas-materialas-situacijas-izvertesanu-un-socialas-palidzibas-sanemsanu" TargetMode="External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8"/>
  <sheetViews>
    <sheetView showGridLines="0" tabSelected="1" workbookViewId="0">
      <selection activeCell="L18" sqref="L18"/>
    </sheetView>
  </sheetViews>
  <sheetFormatPr defaultRowHeight="14.4" x14ac:dyDescent="0.3"/>
  <cols>
    <col min="1" max="1" width="25.44140625" customWidth="1"/>
    <col min="2" max="2" width="12.88671875" customWidth="1"/>
    <col min="3" max="3" width="12.5546875" customWidth="1"/>
    <col min="4" max="4" width="5.88671875" customWidth="1"/>
    <col min="5" max="5" width="8.5546875" customWidth="1"/>
    <col min="6" max="6" width="11.44140625" customWidth="1"/>
    <col min="7" max="7" width="2.33203125" style="7" customWidth="1"/>
    <col min="8" max="8" width="21.109375" customWidth="1"/>
    <col min="9" max="9" width="11.6640625" bestFit="1" customWidth="1"/>
    <col min="11" max="13" width="11.6640625" bestFit="1" customWidth="1"/>
  </cols>
  <sheetData>
    <row r="1" spans="1:12" ht="21" x14ac:dyDescent="0.4">
      <c r="A1" s="23" t="s">
        <v>38</v>
      </c>
    </row>
    <row r="2" spans="1:12" ht="21" x14ac:dyDescent="0.4">
      <c r="A2" s="45" t="s">
        <v>40</v>
      </c>
      <c r="B2" s="46"/>
      <c r="C2" s="46"/>
      <c r="D2" s="46"/>
    </row>
    <row r="3" spans="1:12" ht="23.4" x14ac:dyDescent="0.45">
      <c r="A3" s="5"/>
    </row>
    <row r="4" spans="1:12" ht="18.600000000000001" thickBot="1" x14ac:dyDescent="0.4">
      <c r="A4" s="35" t="s">
        <v>3</v>
      </c>
      <c r="G4"/>
      <c r="H4" s="29"/>
      <c r="L4" s="7"/>
    </row>
    <row r="5" spans="1:12" ht="18.600000000000001" thickBot="1" x14ac:dyDescent="0.4">
      <c r="A5" s="10" t="s">
        <v>2</v>
      </c>
      <c r="G5"/>
      <c r="H5" s="43">
        <v>5</v>
      </c>
      <c r="J5" s="47" t="s">
        <v>25</v>
      </c>
      <c r="K5" s="47"/>
      <c r="L5" s="7"/>
    </row>
    <row r="6" spans="1:12" ht="17.25" customHeight="1" thickTop="1" thickBot="1" x14ac:dyDescent="0.35">
      <c r="A6" s="10" t="s">
        <v>31</v>
      </c>
      <c r="G6"/>
      <c r="H6" s="34">
        <v>225</v>
      </c>
      <c r="J6" s="47"/>
      <c r="K6" s="47"/>
      <c r="L6" s="7"/>
    </row>
    <row r="7" spans="1:12" ht="19.2" thickTop="1" thickBot="1" x14ac:dyDescent="0.4">
      <c r="A7" s="10" t="s">
        <v>17</v>
      </c>
      <c r="G7"/>
      <c r="H7" s="42">
        <v>1500</v>
      </c>
      <c r="J7" s="47"/>
      <c r="K7" s="47"/>
      <c r="L7" s="7"/>
    </row>
    <row r="8" spans="1:12" ht="19.2" thickTop="1" thickBot="1" x14ac:dyDescent="0.4">
      <c r="A8" s="30" t="s">
        <v>29</v>
      </c>
      <c r="B8" s="31"/>
      <c r="C8" s="31"/>
      <c r="D8" s="31"/>
      <c r="E8" s="31"/>
      <c r="F8" s="31"/>
      <c r="G8" s="31"/>
      <c r="H8" s="42">
        <f>H10*5</f>
        <v>430</v>
      </c>
      <c r="J8" s="38" t="s">
        <v>14</v>
      </c>
      <c r="K8" s="39">
        <f>H8/H10*K10</f>
        <v>430</v>
      </c>
      <c r="L8" s="7"/>
    </row>
    <row r="9" spans="1:12" ht="16.8" thickTop="1" thickBot="1" x14ac:dyDescent="0.35">
      <c r="A9" s="30" t="s">
        <v>35</v>
      </c>
      <c r="B9" s="31"/>
      <c r="C9" s="31"/>
      <c r="D9" s="31"/>
      <c r="E9" s="31"/>
      <c r="F9" s="31"/>
      <c r="G9" s="31"/>
      <c r="H9" s="32"/>
      <c r="J9" s="38"/>
      <c r="K9" s="40">
        <f>H9</f>
        <v>0</v>
      </c>
      <c r="L9" s="7"/>
    </row>
    <row r="10" spans="1:12" ht="16.8" thickTop="1" thickBot="1" x14ac:dyDescent="0.35">
      <c r="A10" s="30" t="s">
        <v>15</v>
      </c>
      <c r="B10" s="31"/>
      <c r="C10" s="31"/>
      <c r="D10" s="31"/>
      <c r="E10" s="31"/>
      <c r="F10" s="31"/>
      <c r="G10" s="31"/>
      <c r="H10" s="33">
        <v>86</v>
      </c>
      <c r="J10" s="38" t="s">
        <v>14</v>
      </c>
      <c r="K10" s="41">
        <f>H10+I36</f>
        <v>86</v>
      </c>
      <c r="L10" s="7"/>
    </row>
    <row r="11" spans="1:12" ht="19.2" thickTop="1" thickBot="1" x14ac:dyDescent="0.4">
      <c r="A11" s="30" t="s">
        <v>13</v>
      </c>
      <c r="B11" s="31"/>
      <c r="C11" s="31"/>
      <c r="D11" s="31"/>
      <c r="E11" s="31"/>
      <c r="F11" s="31"/>
      <c r="G11" s="31"/>
      <c r="H11" s="42">
        <v>160</v>
      </c>
      <c r="J11" s="38" t="s">
        <v>14</v>
      </c>
      <c r="K11" s="39">
        <f>H11/H10*K10</f>
        <v>160</v>
      </c>
      <c r="L11" s="7"/>
    </row>
    <row r="12" spans="1:12" ht="15.6" thickTop="1" thickBot="1" x14ac:dyDescent="0.35"/>
    <row r="13" spans="1:12" ht="19.5" customHeight="1" x14ac:dyDescent="0.3">
      <c r="A13" s="52" t="s">
        <v>41</v>
      </c>
      <c r="B13" s="48" t="s">
        <v>4</v>
      </c>
      <c r="C13" s="48"/>
      <c r="D13" s="48"/>
      <c r="F13" s="48" t="s">
        <v>18</v>
      </c>
      <c r="H13" s="49" t="s">
        <v>36</v>
      </c>
    </row>
    <row r="14" spans="1:12" s="2" customFormat="1" ht="15" thickBot="1" x14ac:dyDescent="0.35">
      <c r="A14" s="52">
        <v>850.02</v>
      </c>
      <c r="B14" s="21" t="s">
        <v>5</v>
      </c>
      <c r="C14" s="21" t="s">
        <v>6</v>
      </c>
      <c r="D14" s="21" t="s">
        <v>1</v>
      </c>
      <c r="F14" s="48"/>
      <c r="G14" s="8"/>
      <c r="H14" s="50"/>
    </row>
    <row r="15" spans="1:12" s="1" customFormat="1" ht="11.25" customHeight="1" thickBot="1" x14ac:dyDescent="0.35">
      <c r="G15" s="9"/>
    </row>
    <row r="16" spans="1:12" s="1" customFormat="1" ht="30" thickBot="1" x14ac:dyDescent="0.4">
      <c r="A16" s="11" t="s">
        <v>16</v>
      </c>
      <c r="B16" s="25">
        <f>ROUND((0.22*A14),0)</f>
        <v>187</v>
      </c>
      <c r="C16" s="25">
        <f>ROUND((B16*0.7),0)</f>
        <v>131</v>
      </c>
      <c r="D16" s="12"/>
      <c r="F16" s="6">
        <f>B16+C16*(H5-1)-H7</f>
        <v>-789</v>
      </c>
      <c r="G16" s="9">
        <v>0</v>
      </c>
      <c r="H16" s="27">
        <f>SUMIF(F16:G16,"&gt;0")</f>
        <v>0</v>
      </c>
    </row>
    <row r="17" spans="1:13" ht="18.600000000000001" thickBot="1" x14ac:dyDescent="0.4">
      <c r="A17" s="13" t="s">
        <v>21</v>
      </c>
      <c r="B17" s="25">
        <f>ROUND((0.22*A14),0)</f>
        <v>187</v>
      </c>
      <c r="C17" s="25">
        <f>ROUND((B17*0.7),0)</f>
        <v>131</v>
      </c>
      <c r="D17" s="44">
        <v>1.3</v>
      </c>
      <c r="F17" s="6">
        <f>(B17+C17*(H5-1))*D17+K8+K9+K11-H7</f>
        <v>14.300000000000182</v>
      </c>
      <c r="G17" s="9"/>
      <c r="H17" s="27">
        <f>SUMIF(F17:G17,"&gt;0")</f>
        <v>14.300000000000182</v>
      </c>
      <c r="I17" s="37"/>
    </row>
    <row r="18" spans="1:13" ht="16.2" thickBot="1" x14ac:dyDescent="0.35">
      <c r="B18" s="26"/>
      <c r="C18" s="26"/>
      <c r="D18" s="3"/>
      <c r="H18" s="36" t="s">
        <v>19</v>
      </c>
    </row>
    <row r="19" spans="1:13" ht="29.4" thickBot="1" x14ac:dyDescent="0.4">
      <c r="A19" s="24" t="s">
        <v>0</v>
      </c>
      <c r="B19" s="25">
        <f>ROUND((A14*0.5),0)</f>
        <v>425</v>
      </c>
      <c r="C19" s="25">
        <f>ROUND((B19*0.7),0)</f>
        <v>298</v>
      </c>
      <c r="D19" s="14"/>
      <c r="F19" s="18">
        <f>B19+C19*($H$5-1)-$H$7</f>
        <v>117</v>
      </c>
      <c r="H19" s="28" t="str">
        <f>IF(F19&gt;0,"ATBILST","NEATBILST")</f>
        <v>ATBILST</v>
      </c>
    </row>
    <row r="20" spans="1:13" ht="30" thickBot="1" x14ac:dyDescent="0.4">
      <c r="A20" s="11" t="s">
        <v>22</v>
      </c>
      <c r="B20" s="25">
        <f>ROUND((A14*0.8),0)</f>
        <v>680</v>
      </c>
      <c r="C20" s="25">
        <f>ROUND((B20*0.7),0)</f>
        <v>476</v>
      </c>
      <c r="D20" s="14"/>
      <c r="F20" s="18">
        <f>B20+C20*($H$5-1)-$H$7</f>
        <v>1084</v>
      </c>
      <c r="H20" s="28" t="str">
        <f>IF(F20&gt;0,"ATBILST","NEATBILST")</f>
        <v>ATBILST</v>
      </c>
      <c r="K20" s="37"/>
      <c r="L20" s="37"/>
      <c r="M20" s="37"/>
    </row>
    <row r="21" spans="1:13" ht="44.4" thickBot="1" x14ac:dyDescent="0.4">
      <c r="A21" s="11" t="s">
        <v>37</v>
      </c>
      <c r="B21" s="25">
        <v>411</v>
      </c>
      <c r="C21" s="25">
        <v>288</v>
      </c>
      <c r="D21" s="14"/>
      <c r="F21" s="18">
        <f>B21+C21*($H$5-1)-$H$7</f>
        <v>63</v>
      </c>
      <c r="H21" s="28" t="str">
        <f t="shared" ref="H21" si="0">IF(F21&gt;0,"ATBILST","NEATBILST")</f>
        <v>ATBILST</v>
      </c>
    </row>
    <row r="23" spans="1:13" x14ac:dyDescent="0.3">
      <c r="A23" t="s">
        <v>7</v>
      </c>
    </row>
    <row r="24" spans="1:13" x14ac:dyDescent="0.3">
      <c r="A24" t="s">
        <v>8</v>
      </c>
    </row>
    <row r="25" spans="1:13" x14ac:dyDescent="0.3">
      <c r="A25" t="s">
        <v>9</v>
      </c>
    </row>
    <row r="26" spans="1:13" x14ac:dyDescent="0.3">
      <c r="A26" t="s">
        <v>23</v>
      </c>
    </row>
    <row r="27" spans="1:13" x14ac:dyDescent="0.3">
      <c r="A27" t="s">
        <v>20</v>
      </c>
    </row>
    <row r="28" spans="1:13" x14ac:dyDescent="0.3">
      <c r="A28" t="s">
        <v>32</v>
      </c>
    </row>
    <row r="29" spans="1:13" x14ac:dyDescent="0.3">
      <c r="A29" s="4" t="s">
        <v>30</v>
      </c>
    </row>
    <row r="30" spans="1:13" x14ac:dyDescent="0.3">
      <c r="A30" t="s">
        <v>24</v>
      </c>
    </row>
    <row r="32" spans="1:13" ht="18" x14ac:dyDescent="0.35">
      <c r="A32" s="15" t="s">
        <v>34</v>
      </c>
    </row>
    <row r="33" spans="1:9" hidden="1" x14ac:dyDescent="0.3">
      <c r="A33" s="4" t="s">
        <v>10</v>
      </c>
    </row>
    <row r="34" spans="1:9" ht="21.75" hidden="1" customHeight="1" x14ac:dyDescent="0.3">
      <c r="A34" t="s">
        <v>11</v>
      </c>
      <c r="E34" s="48" t="s">
        <v>25</v>
      </c>
      <c r="F34" s="48"/>
    </row>
    <row r="35" spans="1:9" ht="15.75" customHeight="1" x14ac:dyDescent="0.3">
      <c r="B35" s="21" t="s">
        <v>5</v>
      </c>
      <c r="C35" s="21" t="s">
        <v>6</v>
      </c>
      <c r="E35" s="48"/>
      <c r="F35" s="48"/>
      <c r="H35" s="51" t="s">
        <v>18</v>
      </c>
      <c r="I35" s="51"/>
    </row>
    <row r="36" spans="1:9" x14ac:dyDescent="0.3">
      <c r="A36" t="s">
        <v>33</v>
      </c>
      <c r="B36" s="22">
        <v>32</v>
      </c>
      <c r="C36" s="22">
        <v>18</v>
      </c>
      <c r="E36" s="19" t="s">
        <v>26</v>
      </c>
      <c r="F36" s="19">
        <f>B36+C36*(H5-1)</f>
        <v>104</v>
      </c>
      <c r="H36" s="17">
        <f>F36-H10</f>
        <v>18</v>
      </c>
      <c r="I36" s="22">
        <f>SUMIF(H36,"&lt;0")</f>
        <v>0</v>
      </c>
    </row>
    <row r="37" spans="1:9" x14ac:dyDescent="0.3">
      <c r="A37" t="s">
        <v>28</v>
      </c>
      <c r="B37" s="16">
        <v>5</v>
      </c>
      <c r="C37" s="22" t="s">
        <v>12</v>
      </c>
      <c r="E37" s="19" t="s">
        <v>12</v>
      </c>
      <c r="F37" s="20">
        <f>F36*B37</f>
        <v>520</v>
      </c>
    </row>
    <row r="38" spans="1:9" x14ac:dyDescent="0.3">
      <c r="A38" t="s">
        <v>27</v>
      </c>
    </row>
  </sheetData>
  <mergeCells count="6">
    <mergeCell ref="J5:K7"/>
    <mergeCell ref="B13:D13"/>
    <mergeCell ref="F13:F14"/>
    <mergeCell ref="H13:H14"/>
    <mergeCell ref="E34:F35"/>
    <mergeCell ref="H35:I35"/>
  </mergeCells>
  <hyperlinks>
    <hyperlink ref="A33" r:id="rId1" xr:uid="{00000000-0004-0000-0100-000000000000}"/>
    <hyperlink ref="A29" r:id="rId2" xr:uid="{00000000-0004-0000-0100-000001000000}"/>
  </hyperlinks>
  <pageMargins left="0.70866141732283472" right="0.70866141732283472" top="0.74803149606299213" bottom="0.74803149606299213" header="0.31496062992125984" footer="0.31496062992125984"/>
  <pageSetup paperSize="9" scale="74" orientation="landscape" r:id="rId3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8"/>
  <sheetViews>
    <sheetView showGridLines="0" workbookViewId="0">
      <selection activeCell="C2" sqref="C2:E2"/>
    </sheetView>
  </sheetViews>
  <sheetFormatPr defaultRowHeight="14.4" x14ac:dyDescent="0.3"/>
  <cols>
    <col min="1" max="1" width="25.44140625" customWidth="1"/>
    <col min="2" max="2" width="12.88671875" customWidth="1"/>
    <col min="3" max="3" width="12.5546875" customWidth="1"/>
    <col min="4" max="4" width="5.88671875" customWidth="1"/>
    <col min="5" max="5" width="8.5546875" customWidth="1"/>
    <col min="6" max="6" width="11.44140625" customWidth="1"/>
    <col min="7" max="7" width="2.33203125" style="7" customWidth="1"/>
    <col min="8" max="8" width="21.109375" customWidth="1"/>
    <col min="9" max="9" width="11.6640625" bestFit="1" customWidth="1"/>
    <col min="11" max="13" width="11.6640625" bestFit="1" customWidth="1"/>
  </cols>
  <sheetData>
    <row r="1" spans="1:12" ht="21" x14ac:dyDescent="0.4">
      <c r="A1" s="23" t="s">
        <v>38</v>
      </c>
    </row>
    <row r="2" spans="1:12" ht="21" x14ac:dyDescent="0.4">
      <c r="A2" s="45" t="s">
        <v>43</v>
      </c>
      <c r="B2" s="46"/>
      <c r="C2" s="46"/>
      <c r="D2" s="46"/>
      <c r="E2" s="46"/>
    </row>
    <row r="3" spans="1:12" ht="23.4" x14ac:dyDescent="0.45">
      <c r="A3" s="5"/>
    </row>
    <row r="4" spans="1:12" ht="18.600000000000001" thickBot="1" x14ac:dyDescent="0.4">
      <c r="A4" s="35" t="s">
        <v>3</v>
      </c>
      <c r="G4"/>
      <c r="H4" s="29"/>
      <c r="L4" s="7"/>
    </row>
    <row r="5" spans="1:12" ht="18.600000000000001" thickBot="1" x14ac:dyDescent="0.4">
      <c r="A5" s="10" t="s">
        <v>2</v>
      </c>
      <c r="G5"/>
      <c r="H5" s="43">
        <v>5</v>
      </c>
      <c r="J5" s="47" t="s">
        <v>25</v>
      </c>
      <c r="K5" s="47"/>
      <c r="L5" s="7"/>
    </row>
    <row r="6" spans="1:12" ht="17.25" customHeight="1" thickTop="1" thickBot="1" x14ac:dyDescent="0.35">
      <c r="A6" s="10" t="s">
        <v>31</v>
      </c>
      <c r="G6"/>
      <c r="H6" s="34">
        <v>225</v>
      </c>
      <c r="J6" s="47"/>
      <c r="K6" s="47"/>
      <c r="L6" s="7"/>
    </row>
    <row r="7" spans="1:12" ht="19.2" thickTop="1" thickBot="1" x14ac:dyDescent="0.4">
      <c r="A7" s="10" t="s">
        <v>17</v>
      </c>
      <c r="G7"/>
      <c r="H7" s="42">
        <v>1500</v>
      </c>
      <c r="J7" s="47"/>
      <c r="K7" s="47"/>
      <c r="L7" s="7"/>
    </row>
    <row r="8" spans="1:12" ht="19.2" thickTop="1" thickBot="1" x14ac:dyDescent="0.4">
      <c r="A8" s="30" t="s">
        <v>29</v>
      </c>
      <c r="B8" s="31"/>
      <c r="C8" s="31"/>
      <c r="D8" s="31"/>
      <c r="E8" s="31"/>
      <c r="F8" s="31"/>
      <c r="G8" s="31"/>
      <c r="H8" s="42">
        <f>H10*5</f>
        <v>430</v>
      </c>
      <c r="J8" s="38" t="s">
        <v>14</v>
      </c>
      <c r="K8" s="39">
        <f>H8/H10*K10</f>
        <v>430</v>
      </c>
      <c r="L8" s="7"/>
    </row>
    <row r="9" spans="1:12" ht="16.8" thickTop="1" thickBot="1" x14ac:dyDescent="0.35">
      <c r="A9" s="30" t="s">
        <v>35</v>
      </c>
      <c r="B9" s="31"/>
      <c r="C9" s="31"/>
      <c r="D9" s="31"/>
      <c r="E9" s="31"/>
      <c r="F9" s="31"/>
      <c r="G9" s="31"/>
      <c r="H9" s="32"/>
      <c r="J9" s="38"/>
      <c r="K9" s="40">
        <f>H9</f>
        <v>0</v>
      </c>
      <c r="L9" s="7"/>
    </row>
    <row r="10" spans="1:12" ht="16.8" thickTop="1" thickBot="1" x14ac:dyDescent="0.35">
      <c r="A10" s="30" t="s">
        <v>15</v>
      </c>
      <c r="B10" s="31"/>
      <c r="C10" s="31"/>
      <c r="D10" s="31"/>
      <c r="E10" s="31"/>
      <c r="F10" s="31"/>
      <c r="G10" s="31"/>
      <c r="H10" s="33">
        <v>86</v>
      </c>
      <c r="J10" s="38" t="s">
        <v>14</v>
      </c>
      <c r="K10" s="41">
        <f>H10+I36</f>
        <v>86</v>
      </c>
      <c r="L10" s="7"/>
    </row>
    <row r="11" spans="1:12" ht="19.2" thickTop="1" thickBot="1" x14ac:dyDescent="0.4">
      <c r="A11" s="30" t="s">
        <v>13</v>
      </c>
      <c r="B11" s="31"/>
      <c r="C11" s="31"/>
      <c r="D11" s="31"/>
      <c r="E11" s="31"/>
      <c r="F11" s="31"/>
      <c r="G11" s="31"/>
      <c r="H11" s="42">
        <v>160</v>
      </c>
      <c r="J11" s="38" t="s">
        <v>14</v>
      </c>
      <c r="K11" s="39">
        <f>H11/H10*K10</f>
        <v>160</v>
      </c>
      <c r="L11" s="7"/>
    </row>
    <row r="12" spans="1:12" ht="15.6" thickTop="1" thickBot="1" x14ac:dyDescent="0.35"/>
    <row r="13" spans="1:12" ht="19.5" customHeight="1" x14ac:dyDescent="0.3">
      <c r="A13" s="52" t="s">
        <v>41</v>
      </c>
      <c r="B13" s="48" t="s">
        <v>4</v>
      </c>
      <c r="C13" s="48"/>
      <c r="D13" s="48"/>
      <c r="F13" s="48" t="s">
        <v>18</v>
      </c>
      <c r="H13" s="49" t="s">
        <v>36</v>
      </c>
    </row>
    <row r="14" spans="1:12" s="2" customFormat="1" ht="15" thickBot="1" x14ac:dyDescent="0.35">
      <c r="A14" s="52">
        <v>850.02</v>
      </c>
      <c r="B14" s="21" t="s">
        <v>5</v>
      </c>
      <c r="C14" s="21" t="s">
        <v>6</v>
      </c>
      <c r="D14" s="21" t="s">
        <v>1</v>
      </c>
      <c r="F14" s="48"/>
      <c r="G14" s="8"/>
      <c r="H14" s="50"/>
    </row>
    <row r="15" spans="1:12" s="1" customFormat="1" ht="11.25" customHeight="1" thickBot="1" x14ac:dyDescent="0.35">
      <c r="G15" s="9"/>
    </row>
    <row r="16" spans="1:12" s="1" customFormat="1" ht="30" thickBot="1" x14ac:dyDescent="0.4">
      <c r="A16" s="11" t="s">
        <v>16</v>
      </c>
      <c r="B16" s="25">
        <f>ROUND((0.22*A14),0)</f>
        <v>187</v>
      </c>
      <c r="C16" s="25">
        <f>ROUND((B16*0.7),0)</f>
        <v>131</v>
      </c>
      <c r="D16" s="12"/>
      <c r="F16" s="6">
        <f>B16+C16*(H5-1)-H7</f>
        <v>-789</v>
      </c>
      <c r="G16" s="9">
        <v>0</v>
      </c>
      <c r="H16" s="27">
        <f>SUMIF(F16:G16,"&gt;0")</f>
        <v>0</v>
      </c>
    </row>
    <row r="17" spans="1:13" ht="18.600000000000001" thickBot="1" x14ac:dyDescent="0.4">
      <c r="A17" s="13" t="s">
        <v>21</v>
      </c>
      <c r="B17" s="25">
        <f>ROUND((0.22*A14),0)</f>
        <v>187</v>
      </c>
      <c r="C17" s="25">
        <f>ROUND((B17*0.7),0)</f>
        <v>131</v>
      </c>
      <c r="D17" s="44">
        <v>1.7</v>
      </c>
      <c r="F17" s="6">
        <f>(B17+C17*(H5-1))*D17+K8+K9+K11-H7</f>
        <v>298.70000000000005</v>
      </c>
      <c r="G17" s="9"/>
      <c r="H17" s="27">
        <f>SUMIF(F17:G17,"&gt;0")</f>
        <v>298.70000000000005</v>
      </c>
      <c r="I17" s="37"/>
    </row>
    <row r="18" spans="1:13" ht="16.2" thickBot="1" x14ac:dyDescent="0.35">
      <c r="B18" s="26"/>
      <c r="C18" s="26"/>
      <c r="D18" s="3"/>
      <c r="H18" s="36" t="s">
        <v>19</v>
      </c>
    </row>
    <row r="19" spans="1:13" ht="29.4" thickBot="1" x14ac:dyDescent="0.4">
      <c r="A19" s="24" t="s">
        <v>0</v>
      </c>
      <c r="B19" s="25">
        <f>ROUND((A14*0.5),0)</f>
        <v>425</v>
      </c>
      <c r="C19" s="25">
        <f>ROUND((B19*0.7),0)</f>
        <v>298</v>
      </c>
      <c r="D19" s="14"/>
      <c r="F19" s="18">
        <f>B19+C19*($H$5-1)-$H$7</f>
        <v>117</v>
      </c>
      <c r="H19" s="28" t="str">
        <f>IF(F19&gt;0,"ATBILST","NEATBILST")</f>
        <v>ATBILST</v>
      </c>
    </row>
    <row r="20" spans="1:13" ht="30" thickBot="1" x14ac:dyDescent="0.4">
      <c r="A20" s="11" t="s">
        <v>22</v>
      </c>
      <c r="B20" s="25">
        <f>ROUND((A14*0.8),0)</f>
        <v>680</v>
      </c>
      <c r="C20" s="25">
        <f>ROUND((B20*0.7),0)</f>
        <v>476</v>
      </c>
      <c r="D20" s="14"/>
      <c r="F20" s="18">
        <f>B20+C20*($H$5-1)-$H$7</f>
        <v>1084</v>
      </c>
      <c r="H20" s="28" t="str">
        <f>IF(F20&gt;0,"ATBILST","NEATBILST")</f>
        <v>ATBILST</v>
      </c>
      <c r="K20" s="37"/>
      <c r="L20" s="37"/>
      <c r="M20" s="37"/>
    </row>
    <row r="21" spans="1:13" ht="44.4" thickBot="1" x14ac:dyDescent="0.4">
      <c r="A21" s="11" t="s">
        <v>37</v>
      </c>
      <c r="B21" s="25">
        <v>411</v>
      </c>
      <c r="C21" s="25">
        <v>288</v>
      </c>
      <c r="D21" s="14"/>
      <c r="F21" s="18">
        <f>B21+C21*($H$5-1)-$H$7</f>
        <v>63</v>
      </c>
      <c r="H21" s="28" t="str">
        <f t="shared" ref="H21" si="0">IF(F21&gt;0,"ATBILST","NEATBILST")</f>
        <v>ATBILST</v>
      </c>
    </row>
    <row r="23" spans="1:13" x14ac:dyDescent="0.3">
      <c r="A23" t="s">
        <v>7</v>
      </c>
    </row>
    <row r="24" spans="1:13" x14ac:dyDescent="0.3">
      <c r="A24" t="s">
        <v>8</v>
      </c>
    </row>
    <row r="25" spans="1:13" x14ac:dyDescent="0.3">
      <c r="A25" t="s">
        <v>9</v>
      </c>
    </row>
    <row r="26" spans="1:13" x14ac:dyDescent="0.3">
      <c r="A26" t="s">
        <v>23</v>
      </c>
    </row>
    <row r="27" spans="1:13" x14ac:dyDescent="0.3">
      <c r="A27" t="s">
        <v>20</v>
      </c>
    </row>
    <row r="28" spans="1:13" x14ac:dyDescent="0.3">
      <c r="A28" t="s">
        <v>32</v>
      </c>
    </row>
    <row r="29" spans="1:13" x14ac:dyDescent="0.3">
      <c r="A29" s="4" t="s">
        <v>30</v>
      </c>
    </row>
    <row r="30" spans="1:13" x14ac:dyDescent="0.3">
      <c r="A30" t="s">
        <v>24</v>
      </c>
    </row>
    <row r="32" spans="1:13" ht="18" x14ac:dyDescent="0.35">
      <c r="A32" s="15" t="s">
        <v>34</v>
      </c>
    </row>
    <row r="33" spans="1:9" hidden="1" x14ac:dyDescent="0.3">
      <c r="A33" s="4" t="s">
        <v>10</v>
      </c>
    </row>
    <row r="34" spans="1:9" ht="21.75" hidden="1" customHeight="1" x14ac:dyDescent="0.3">
      <c r="A34" t="s">
        <v>11</v>
      </c>
      <c r="E34" s="48" t="s">
        <v>25</v>
      </c>
      <c r="F34" s="48"/>
    </row>
    <row r="35" spans="1:9" ht="15.75" customHeight="1" x14ac:dyDescent="0.3">
      <c r="B35" s="21" t="s">
        <v>5</v>
      </c>
      <c r="C35" s="21" t="s">
        <v>6</v>
      </c>
      <c r="E35" s="48"/>
      <c r="F35" s="48"/>
      <c r="H35" s="51" t="s">
        <v>18</v>
      </c>
      <c r="I35" s="51"/>
    </row>
    <row r="36" spans="1:9" x14ac:dyDescent="0.3">
      <c r="A36" t="s">
        <v>33</v>
      </c>
      <c r="B36" s="22">
        <v>32</v>
      </c>
      <c r="C36" s="22">
        <v>18</v>
      </c>
      <c r="E36" s="19" t="s">
        <v>26</v>
      </c>
      <c r="F36" s="19">
        <f>B36+C36*(H5-1)</f>
        <v>104</v>
      </c>
      <c r="H36" s="17">
        <f>F36-H10</f>
        <v>18</v>
      </c>
      <c r="I36" s="22">
        <f>SUMIF(H36,"&lt;0")</f>
        <v>0</v>
      </c>
    </row>
    <row r="37" spans="1:9" x14ac:dyDescent="0.3">
      <c r="A37" t="s">
        <v>28</v>
      </c>
      <c r="B37" s="16">
        <v>5</v>
      </c>
      <c r="C37" s="22" t="s">
        <v>12</v>
      </c>
      <c r="E37" s="19" t="s">
        <v>12</v>
      </c>
      <c r="F37" s="20">
        <f>F36*B37</f>
        <v>520</v>
      </c>
    </row>
    <row r="38" spans="1:9" x14ac:dyDescent="0.3">
      <c r="A38" t="s">
        <v>27</v>
      </c>
    </row>
  </sheetData>
  <mergeCells count="6">
    <mergeCell ref="J5:K7"/>
    <mergeCell ref="B13:D13"/>
    <mergeCell ref="F13:F14"/>
    <mergeCell ref="H13:H14"/>
    <mergeCell ref="E34:F35"/>
    <mergeCell ref="H35:I35"/>
  </mergeCells>
  <hyperlinks>
    <hyperlink ref="A33" r:id="rId1" xr:uid="{00000000-0004-0000-0200-000000000000}"/>
    <hyperlink ref="A29" r:id="rId2" xr:uid="{00000000-0004-0000-0200-000001000000}"/>
  </hyperlinks>
  <pageMargins left="0.70866141732283472" right="0.70866141732283472" top="0.74803149606299213" bottom="0.74803149606299213" header="0.31496062992125984" footer="0.31496062992125984"/>
  <pageSetup paperSize="9" scale="74" orientation="landscape" r:id="rId3"/>
  <drawing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A6111-35E8-46D8-8B92-9FC9E33856B2}">
  <sheetPr>
    <pageSetUpPr fitToPage="1"/>
  </sheetPr>
  <dimension ref="A1:M38"/>
  <sheetViews>
    <sheetView showGridLines="0" workbookViewId="0">
      <selection activeCell="H11" sqref="H11"/>
    </sheetView>
  </sheetViews>
  <sheetFormatPr defaultRowHeight="14.4" x14ac:dyDescent="0.3"/>
  <cols>
    <col min="1" max="1" width="27.21875" customWidth="1"/>
    <col min="2" max="2" width="14.21875" customWidth="1"/>
    <col min="3" max="3" width="14" customWidth="1"/>
    <col min="4" max="4" width="5.88671875" customWidth="1"/>
    <col min="5" max="5" width="8.5546875" customWidth="1"/>
    <col min="6" max="6" width="11.44140625" customWidth="1"/>
    <col min="7" max="7" width="2.33203125" style="7" customWidth="1"/>
    <col min="8" max="8" width="21.109375" customWidth="1"/>
    <col min="9" max="9" width="11.6640625" bestFit="1" customWidth="1"/>
    <col min="11" max="13" width="11.6640625" bestFit="1" customWidth="1"/>
  </cols>
  <sheetData>
    <row r="1" spans="1:12" ht="21" x14ac:dyDescent="0.4">
      <c r="A1" s="23" t="s">
        <v>42</v>
      </c>
    </row>
    <row r="2" spans="1:12" ht="21" x14ac:dyDescent="0.4">
      <c r="A2" s="45" t="s">
        <v>39</v>
      </c>
      <c r="B2" s="46"/>
      <c r="C2" s="46"/>
    </row>
    <row r="3" spans="1:12" ht="23.4" x14ac:dyDescent="0.45">
      <c r="A3" s="5"/>
    </row>
    <row r="4" spans="1:12" ht="18.600000000000001" thickBot="1" x14ac:dyDescent="0.4">
      <c r="A4" s="35" t="s">
        <v>3</v>
      </c>
      <c r="G4"/>
      <c r="H4" s="29"/>
      <c r="L4" s="7"/>
    </row>
    <row r="5" spans="1:12" ht="18.600000000000001" thickBot="1" x14ac:dyDescent="0.4">
      <c r="A5" s="10" t="s">
        <v>2</v>
      </c>
      <c r="G5"/>
      <c r="H5" s="43">
        <v>5</v>
      </c>
      <c r="J5" s="47" t="s">
        <v>25</v>
      </c>
      <c r="K5" s="47"/>
      <c r="L5" s="7"/>
    </row>
    <row r="6" spans="1:12" ht="17.25" customHeight="1" thickTop="1" thickBot="1" x14ac:dyDescent="0.35">
      <c r="A6" s="10" t="s">
        <v>31</v>
      </c>
      <c r="G6"/>
      <c r="H6" s="34">
        <v>225</v>
      </c>
      <c r="J6" s="47"/>
      <c r="K6" s="47"/>
      <c r="L6" s="7"/>
    </row>
    <row r="7" spans="1:12" ht="19.2" thickTop="1" thickBot="1" x14ac:dyDescent="0.4">
      <c r="A7" s="10" t="s">
        <v>17</v>
      </c>
      <c r="G7"/>
      <c r="H7" s="42">
        <v>1500</v>
      </c>
      <c r="J7" s="47"/>
      <c r="K7" s="47"/>
      <c r="L7" s="7"/>
    </row>
    <row r="8" spans="1:12" ht="19.2" thickTop="1" thickBot="1" x14ac:dyDescent="0.4">
      <c r="A8" s="30" t="s">
        <v>29</v>
      </c>
      <c r="B8" s="31"/>
      <c r="C8" s="31"/>
      <c r="D8" s="31"/>
      <c r="E8" s="31"/>
      <c r="F8" s="31"/>
      <c r="G8" s="31"/>
      <c r="H8" s="42">
        <f>H10*5</f>
        <v>430</v>
      </c>
      <c r="J8" s="38" t="s">
        <v>14</v>
      </c>
      <c r="K8" s="39">
        <f>H8/H10*K10</f>
        <v>430</v>
      </c>
      <c r="L8" s="7"/>
    </row>
    <row r="9" spans="1:12" ht="16.8" thickTop="1" thickBot="1" x14ac:dyDescent="0.35">
      <c r="A9" s="30" t="s">
        <v>35</v>
      </c>
      <c r="B9" s="31"/>
      <c r="C9" s="31"/>
      <c r="D9" s="31"/>
      <c r="E9" s="31"/>
      <c r="F9" s="31"/>
      <c r="G9" s="31"/>
      <c r="H9" s="32"/>
      <c r="J9" s="38"/>
      <c r="K9" s="40">
        <f>H9</f>
        <v>0</v>
      </c>
      <c r="L9" s="7"/>
    </row>
    <row r="10" spans="1:12" ht="16.8" thickTop="1" thickBot="1" x14ac:dyDescent="0.35">
      <c r="A10" s="30" t="s">
        <v>15</v>
      </c>
      <c r="B10" s="31"/>
      <c r="C10" s="31"/>
      <c r="D10" s="31"/>
      <c r="E10" s="31"/>
      <c r="F10" s="31"/>
      <c r="G10" s="31"/>
      <c r="H10" s="33">
        <v>86</v>
      </c>
      <c r="J10" s="38" t="s">
        <v>14</v>
      </c>
      <c r="K10" s="41">
        <f>H10+I36</f>
        <v>86</v>
      </c>
      <c r="L10" s="7"/>
    </row>
    <row r="11" spans="1:12" ht="19.2" thickTop="1" thickBot="1" x14ac:dyDescent="0.4">
      <c r="A11" s="30" t="s">
        <v>13</v>
      </c>
      <c r="B11" s="31"/>
      <c r="C11" s="31"/>
      <c r="D11" s="31"/>
      <c r="E11" s="31"/>
      <c r="F11" s="31"/>
      <c r="G11" s="31"/>
      <c r="H11" s="42">
        <v>160</v>
      </c>
      <c r="J11" s="38" t="s">
        <v>14</v>
      </c>
      <c r="K11" s="39">
        <f>H11/H10*K10</f>
        <v>160</v>
      </c>
      <c r="L11" s="7"/>
    </row>
    <row r="12" spans="1:12" ht="15.6" thickTop="1" thickBot="1" x14ac:dyDescent="0.35"/>
    <row r="13" spans="1:12" ht="19.5" customHeight="1" x14ac:dyDescent="0.3">
      <c r="A13" s="52" t="s">
        <v>41</v>
      </c>
      <c r="B13" s="48" t="s">
        <v>4</v>
      </c>
      <c r="C13" s="48"/>
      <c r="D13" s="48"/>
      <c r="F13" s="48" t="s">
        <v>18</v>
      </c>
      <c r="H13" s="49" t="s">
        <v>36</v>
      </c>
    </row>
    <row r="14" spans="1:12" s="2" customFormat="1" ht="15" thickBot="1" x14ac:dyDescent="0.35">
      <c r="A14" s="53">
        <v>943</v>
      </c>
      <c r="B14" s="21" t="s">
        <v>5</v>
      </c>
      <c r="C14" s="21" t="s">
        <v>6</v>
      </c>
      <c r="D14" s="21" t="s">
        <v>1</v>
      </c>
      <c r="F14" s="48"/>
      <c r="G14" s="8"/>
      <c r="H14" s="50"/>
    </row>
    <row r="15" spans="1:12" s="1" customFormat="1" ht="11.25" customHeight="1" thickBot="1" x14ac:dyDescent="0.35">
      <c r="G15" s="9"/>
    </row>
    <row r="16" spans="1:12" s="1" customFormat="1" ht="30" thickBot="1" x14ac:dyDescent="0.4">
      <c r="A16" s="11" t="s">
        <v>16</v>
      </c>
      <c r="B16" s="25">
        <f>ROUND((0.22*A14),0)</f>
        <v>207</v>
      </c>
      <c r="C16" s="25">
        <f>ROUND((B16*0.7),0)</f>
        <v>145</v>
      </c>
      <c r="D16" s="12"/>
      <c r="F16" s="6">
        <f>B16+C16*(H5-1)-H7</f>
        <v>-713</v>
      </c>
      <c r="G16" s="9">
        <v>0</v>
      </c>
      <c r="H16" s="27">
        <f>SUMIF(F16:G16,"&gt;0")</f>
        <v>0</v>
      </c>
    </row>
    <row r="17" spans="1:13" ht="18.600000000000001" thickBot="1" x14ac:dyDescent="0.4">
      <c r="A17" s="13" t="s">
        <v>21</v>
      </c>
      <c r="B17" s="25">
        <f>ROUND((0.22*A14),0)</f>
        <v>207</v>
      </c>
      <c r="C17" s="25">
        <f>ROUND((B17*0.7),0)</f>
        <v>145</v>
      </c>
      <c r="D17" s="54">
        <v>2</v>
      </c>
      <c r="F17" s="6">
        <f>(B17+C17*(H5-1))*D17+K8+K9+K11-H7</f>
        <v>664</v>
      </c>
      <c r="G17" s="9"/>
      <c r="H17" s="27">
        <f>SUMIF(F17:G17,"&gt;0")</f>
        <v>664</v>
      </c>
      <c r="I17" s="37"/>
    </row>
    <row r="18" spans="1:13" ht="16.2" thickBot="1" x14ac:dyDescent="0.35">
      <c r="B18" s="26"/>
      <c r="C18" s="26"/>
      <c r="D18" s="3"/>
      <c r="H18" s="36" t="s">
        <v>19</v>
      </c>
    </row>
    <row r="19" spans="1:13" ht="29.4" thickBot="1" x14ac:dyDescent="0.4">
      <c r="A19" s="24" t="s">
        <v>0</v>
      </c>
      <c r="B19" s="25">
        <f>ROUND((A14*0.5),0)</f>
        <v>472</v>
      </c>
      <c r="C19" s="25">
        <f>ROUND((B19*0.7),0)</f>
        <v>330</v>
      </c>
      <c r="D19" s="14"/>
      <c r="F19" s="18">
        <f>B19+C19*($H$5-1)-$H$7</f>
        <v>292</v>
      </c>
      <c r="H19" s="28" t="str">
        <f>IF(F19&gt;0,"ATBILST","NEATBILST")</f>
        <v>ATBILST</v>
      </c>
    </row>
    <row r="20" spans="1:13" ht="30" thickBot="1" x14ac:dyDescent="0.4">
      <c r="A20" s="11" t="s">
        <v>22</v>
      </c>
      <c r="B20" s="25">
        <f>ROUND((A14*0.8),0)</f>
        <v>754</v>
      </c>
      <c r="C20" s="25">
        <f>ROUND((B20*0.7),0)</f>
        <v>528</v>
      </c>
      <c r="D20" s="14"/>
      <c r="F20" s="18">
        <f>B20+C20*($H$5-1)-$H$7</f>
        <v>1366</v>
      </c>
      <c r="H20" s="28" t="str">
        <f>IF(F20&gt;0,"ATBILST","NEATBILST")</f>
        <v>ATBILST</v>
      </c>
      <c r="K20" s="37"/>
      <c r="L20" s="37"/>
      <c r="M20" s="37"/>
    </row>
    <row r="21" spans="1:13" ht="44.4" thickBot="1" x14ac:dyDescent="0.4">
      <c r="A21" s="11" t="s">
        <v>37</v>
      </c>
      <c r="B21" s="25">
        <v>411</v>
      </c>
      <c r="C21" s="25">
        <v>288</v>
      </c>
      <c r="D21" s="14"/>
      <c r="F21" s="18">
        <f>B21+C21*($H$5-1)-$H$7</f>
        <v>63</v>
      </c>
      <c r="H21" s="28" t="str">
        <f t="shared" ref="H21" si="0">IF(F21&gt;0,"ATBILST","NEATBILST")</f>
        <v>ATBILST</v>
      </c>
    </row>
    <row r="23" spans="1:13" x14ac:dyDescent="0.3">
      <c r="A23" t="s">
        <v>7</v>
      </c>
    </row>
    <row r="24" spans="1:13" x14ac:dyDescent="0.3">
      <c r="A24" t="s">
        <v>8</v>
      </c>
    </row>
    <row r="25" spans="1:13" x14ac:dyDescent="0.3">
      <c r="A25" t="s">
        <v>9</v>
      </c>
    </row>
    <row r="26" spans="1:13" x14ac:dyDescent="0.3">
      <c r="A26" t="s">
        <v>23</v>
      </c>
    </row>
    <row r="27" spans="1:13" x14ac:dyDescent="0.3">
      <c r="A27" t="s">
        <v>20</v>
      </c>
    </row>
    <row r="28" spans="1:13" x14ac:dyDescent="0.3">
      <c r="A28" t="s">
        <v>32</v>
      </c>
    </row>
    <row r="29" spans="1:13" x14ac:dyDescent="0.3">
      <c r="A29" s="4" t="s">
        <v>30</v>
      </c>
    </row>
    <row r="30" spans="1:13" x14ac:dyDescent="0.3">
      <c r="A30" t="s">
        <v>24</v>
      </c>
    </row>
    <row r="32" spans="1:13" ht="18" x14ac:dyDescent="0.35">
      <c r="A32" s="15" t="s">
        <v>34</v>
      </c>
    </row>
    <row r="33" spans="1:9" hidden="1" x14ac:dyDescent="0.3">
      <c r="A33" s="4" t="s">
        <v>10</v>
      </c>
    </row>
    <row r="34" spans="1:9" ht="21.75" hidden="1" customHeight="1" x14ac:dyDescent="0.3">
      <c r="A34" t="s">
        <v>11</v>
      </c>
      <c r="E34" s="48" t="s">
        <v>25</v>
      </c>
      <c r="F34" s="48"/>
    </row>
    <row r="35" spans="1:9" ht="15.75" customHeight="1" x14ac:dyDescent="0.3">
      <c r="B35" s="21" t="s">
        <v>5</v>
      </c>
      <c r="C35" s="21" t="s">
        <v>6</v>
      </c>
      <c r="E35" s="48"/>
      <c r="F35" s="48"/>
      <c r="H35" s="51" t="s">
        <v>18</v>
      </c>
      <c r="I35" s="51"/>
    </row>
    <row r="36" spans="1:9" x14ac:dyDescent="0.3">
      <c r="A36" t="s">
        <v>33</v>
      </c>
      <c r="B36" s="22">
        <v>32</v>
      </c>
      <c r="C36" s="22">
        <v>18</v>
      </c>
      <c r="E36" s="19" t="s">
        <v>26</v>
      </c>
      <c r="F36" s="19">
        <f>B36+C36*(H5-1)</f>
        <v>104</v>
      </c>
      <c r="H36" s="17">
        <f>F36-H10</f>
        <v>18</v>
      </c>
      <c r="I36" s="22">
        <f>SUMIF(H36,"&lt;0")</f>
        <v>0</v>
      </c>
    </row>
    <row r="37" spans="1:9" x14ac:dyDescent="0.3">
      <c r="A37" t="s">
        <v>28</v>
      </c>
      <c r="B37" s="16">
        <v>5</v>
      </c>
      <c r="C37" s="22" t="s">
        <v>12</v>
      </c>
      <c r="E37" s="19" t="s">
        <v>12</v>
      </c>
      <c r="F37" s="20">
        <f>F36*B37</f>
        <v>520</v>
      </c>
    </row>
    <row r="38" spans="1:9" x14ac:dyDescent="0.3">
      <c r="A38" t="s">
        <v>27</v>
      </c>
    </row>
  </sheetData>
  <mergeCells count="6">
    <mergeCell ref="J5:K7"/>
    <mergeCell ref="B13:D13"/>
    <mergeCell ref="F13:F14"/>
    <mergeCell ref="H13:H14"/>
    <mergeCell ref="E34:F35"/>
    <mergeCell ref="H35:I35"/>
  </mergeCells>
  <hyperlinks>
    <hyperlink ref="A33" r:id="rId1" xr:uid="{4CAD0A7B-A6C6-406E-ADC7-EE3BC186260D}"/>
    <hyperlink ref="A29" r:id="rId2" xr:uid="{861A7972-1D79-419C-9958-5FEE987DCD5E}"/>
  </hyperlinks>
  <pageMargins left="0.70866141732283472" right="0.70866141732283472" top="0.74803149606299213" bottom="0.74803149606299213" header="0.31496062992125984" footer="0.31496062992125984"/>
  <pageSetup paperSize="9" scale="74" orientation="landscape" r:id="rId3"/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3</vt:i4>
      </vt:variant>
      <vt:variant>
        <vt:lpstr>Diapazoni ar nosaukumiem</vt:lpstr>
      </vt:variant>
      <vt:variant>
        <vt:i4>3</vt:i4>
      </vt:variant>
    </vt:vector>
  </HeadingPairs>
  <TitlesOfParts>
    <vt:vector size="6" baseType="lpstr">
      <vt:lpstr>Maijs_Oktobris_2026</vt:lpstr>
      <vt:lpstr>Novembris_Decembris_2026</vt:lpstr>
      <vt:lpstr>Janvāris_Aprīlis_2027</vt:lpstr>
      <vt:lpstr>Janvāris_Aprīlis_2027!Drukas_apgabals</vt:lpstr>
      <vt:lpstr>Maijs_Oktobris_2026!Drukas_apgabals</vt:lpstr>
      <vt:lpstr>Novembris_Decembris_2026!Drukas_apgabals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Elīna Treija</cp:lastModifiedBy>
  <cp:lastPrinted>2024-03-27T08:10:12Z</cp:lastPrinted>
  <dcterms:created xsi:type="dcterms:W3CDTF">2024-01-12T10:32:00Z</dcterms:created>
  <dcterms:modified xsi:type="dcterms:W3CDTF">2026-09-30T16:24:28Z</dcterms:modified>
</cp:coreProperties>
</file>